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 1" sheetId="1" r:id="rId4"/>
  </sheets>
</workbook>
</file>

<file path=xl/sharedStrings.xml><?xml version="1.0" encoding="utf-8"?>
<sst xmlns="http://schemas.openxmlformats.org/spreadsheetml/2006/main" uniqueCount="18">
  <si>
    <t>Omsättningsminskning 2020 vs 2019</t>
  </si>
  <si>
    <t>KRAV:</t>
  </si>
  <si>
    <t>Oms &lt;70%</t>
  </si>
  <si>
    <t>Oms &lt;60%</t>
  </si>
  <si>
    <t>Oms &lt;50%</t>
  </si>
  <si>
    <t>Totalt:</t>
  </si>
  <si>
    <t>år</t>
  </si>
  <si>
    <t>Skillnad</t>
  </si>
  <si>
    <t>% av 2019</t>
  </si>
  <si>
    <t>Stöd:</t>
  </si>
  <si>
    <t>Ja</t>
  </si>
  <si>
    <t>Nej</t>
  </si>
  <si>
    <t>Stöd (period):</t>
  </si>
  <si>
    <t>Utbetalningsratio:</t>
  </si>
  <si>
    <t>Stödbelopp:</t>
  </si>
  <si>
    <r>
      <rPr>
        <b val="1"/>
        <i val="1"/>
        <sz val="10"/>
        <color indexed="8"/>
        <rFont val="Helvetica Neue"/>
      </rPr>
      <t xml:space="preserve">*Fyll bara i </t>
    </r>
    <r>
      <rPr>
        <b val="1"/>
        <i val="1"/>
        <sz val="10"/>
        <color indexed="21"/>
        <rFont val="Helvetica Neue"/>
      </rPr>
      <t>gula rutor</t>
    </r>
    <r>
      <rPr>
        <b val="1"/>
        <i val="1"/>
        <sz val="10"/>
        <color indexed="8"/>
        <rFont val="Helvetica Neue"/>
      </rPr>
      <t>, resten räknas ut automatiskt</t>
    </r>
  </si>
  <si>
    <r>
      <rPr>
        <b val="1"/>
        <u val="single"/>
        <sz val="10"/>
        <color indexed="22"/>
        <rFont val="Helvetica Neue"/>
      </rPr>
      <t>https://www.momsens.se/kontantstod-till-enskilda-firmor</t>
    </r>
  </si>
  <si>
    <r>
      <rPr>
        <i val="1"/>
        <sz val="10"/>
        <color indexed="8"/>
        <rFont val="Helvetica Neue"/>
      </rPr>
      <t>*Utbetalningsratio: Eftersom formeln för beloppet som ska betalas ut inte är 75% av nedgången i absoluta kronor utan enligt formeln ((nettoomsättningen för mars och april 2019 – nettoomsättningen för mars och april 2020) / nettoomsättningen för mars och april 2019) x 0,75. Det blir alltså lägre belopp att få utbetalt än vad man tror baserat på ”75% av omsättningsminskningen”. Med andra ord 0,75 x Utbetalningsratio x Skillnadsbeloppet för perioden.</t>
    </r>
    <r>
      <rPr>
        <i val="1"/>
        <sz val="12"/>
        <color indexed="8"/>
        <rFont val="Times Roman"/>
      </rPr>
      <t xml:space="preserve">
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</si>
</sst>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mmmm"/>
    <numFmt numFmtId="60" formatCode="0.0%"/>
  </numFmts>
  <fonts count="22">
    <font>
      <sz val="10"/>
      <color indexed="8"/>
      <name val="Helvetica Neue"/>
    </font>
    <font>
      <sz val="12"/>
      <color indexed="8"/>
      <name val="Helvetica Neue"/>
    </font>
    <font>
      <b val="1"/>
      <sz val="23"/>
      <color indexed="8"/>
      <name val="Arial"/>
    </font>
    <font>
      <b val="1"/>
      <sz val="10"/>
      <color indexed="8"/>
      <name val="Helvetica Neue"/>
    </font>
    <font>
      <sz val="10"/>
      <color indexed="8"/>
      <name val="Impact"/>
    </font>
    <font>
      <i val="1"/>
      <sz val="10"/>
      <color indexed="8"/>
      <name val="Helvetica Neue"/>
    </font>
    <font>
      <sz val="21"/>
      <color indexed="8"/>
      <name val="Banana Brick"/>
    </font>
    <font>
      <i val="1"/>
      <sz val="12"/>
      <color indexed="8"/>
      <name val="Helvetica Neue"/>
    </font>
    <font>
      <sz val="21"/>
      <color indexed="8"/>
      <name val="Impact"/>
    </font>
    <font>
      <sz val="18"/>
      <color indexed="18"/>
      <name val="Impact"/>
    </font>
    <font>
      <sz val="21"/>
      <color indexed="18"/>
      <name val="Arial"/>
    </font>
    <font>
      <sz val="18"/>
      <color indexed="20"/>
      <name val="Impact"/>
    </font>
    <font>
      <sz val="21"/>
      <color indexed="20"/>
      <name val="Arial"/>
    </font>
    <font>
      <sz val="18"/>
      <color indexed="8"/>
      <name val="Impact"/>
    </font>
    <font>
      <sz val="17"/>
      <color indexed="8"/>
      <name val="Arial"/>
    </font>
    <font>
      <b val="1"/>
      <sz val="17"/>
      <color indexed="8"/>
      <name val="Arial"/>
    </font>
    <font>
      <sz val="18"/>
      <color indexed="8"/>
      <name val="Arial"/>
    </font>
    <font>
      <b val="1"/>
      <i val="1"/>
      <sz val="10"/>
      <color indexed="8"/>
      <name val="Helvetica Neue"/>
    </font>
    <font>
      <b val="1"/>
      <i val="1"/>
      <sz val="10"/>
      <color indexed="21"/>
      <name val="Helvetica Neue"/>
    </font>
    <font>
      <b val="1"/>
      <sz val="10"/>
      <color indexed="22"/>
      <name val="Helvetica Neue"/>
    </font>
    <font>
      <b val="1"/>
      <u val="single"/>
      <sz val="10"/>
      <color indexed="22"/>
      <name val="Helvetica Neue"/>
    </font>
    <font>
      <i val="1"/>
      <sz val="12"/>
      <color indexed="8"/>
      <name val="Times Roman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gradientFill type="linear" degree="90">
        <stop position="0">
          <color rgb="ff56c1ff"/>
        </stop>
        <stop position="1">
          <color rgb="ff0075b9"/>
        </stop>
      </gradient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gradientFill type="linear" degree="90">
        <stop position="0">
          <color rgb="ff56c1ff"/>
        </stop>
        <stop position="1">
          <color rgb="ff0075b9"/>
        </stop>
        <stop position="0.739607">
          <color rgb="ff2b9bdc"/>
        </stop>
      </gradientFill>
    </fill>
    <fill>
      <patternFill patternType="solid">
        <fgColor indexed="19"/>
        <bgColor auto="1"/>
      </patternFill>
    </fill>
    <fill>
      <gradientFill type="linear" degree="90">
        <stop position="0">
          <color rgb="fffefffe"/>
        </stop>
        <stop position="1">
          <color rgb="ff0075b9"/>
        </stop>
      </gradient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vertical="top" wrapText="1"/>
    </xf>
    <xf numFmtId="0" fontId="4" fillId="2" borderId="1" applyNumberFormat="0" applyFont="1" applyFill="1" applyBorder="1" applyAlignment="1" applyProtection="0">
      <alignment vertical="top" wrapText="1"/>
    </xf>
    <xf numFmtId="0" fontId="3" fillId="3" borderId="2" applyNumberFormat="0" applyFont="1" applyFill="1" applyBorder="1" applyAlignment="1" applyProtection="0">
      <alignment vertical="top" wrapText="1"/>
    </xf>
    <xf numFmtId="0" fontId="3" fillId="4" borderId="3" applyNumberFormat="0" applyFont="1" applyFill="1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5" borderId="2" applyNumberFormat="0" applyFont="1" applyFill="0" applyBorder="1" applyAlignment="1" applyProtection="0">
      <alignment vertical="top" wrapText="1"/>
    </xf>
    <xf numFmtId="0" fontId="0" borderId="2" applyNumberFormat="0" applyFont="1" applyFill="0" applyBorder="1" applyAlignment="1" applyProtection="0">
      <alignment vertical="top" wrapText="1"/>
    </xf>
    <xf numFmtId="0" fontId="3" fillId="3" borderId="5" applyNumberFormat="0" applyFont="1" applyFill="1" applyBorder="1" applyAlignment="1" applyProtection="0">
      <alignment vertical="top" wrapText="1"/>
    </xf>
    <xf numFmtId="0" fontId="3" fillId="4" borderId="6" applyNumberFormat="0" applyFont="1" applyFill="1" applyBorder="1" applyAlignment="1" applyProtection="0">
      <alignment vertical="top" wrapText="1"/>
    </xf>
    <xf numFmtId="49" fontId="6" fillId="5" borderId="7" applyNumberFormat="1" applyFont="1" applyFill="1" applyBorder="1" applyAlignment="1" applyProtection="0">
      <alignment horizontal="right" vertical="top" wrapText="1"/>
    </xf>
    <xf numFmtId="0" fontId="7" borderId="5" applyNumberFormat="0" applyFont="1" applyFill="0" applyBorder="1" applyAlignment="1" applyProtection="0">
      <alignment horizontal="center" vertical="top" wrapText="1"/>
    </xf>
    <xf numFmtId="49" fontId="7" borderId="5" applyNumberFormat="1" applyFont="1" applyFill="0" applyBorder="1" applyAlignment="1" applyProtection="0">
      <alignment horizontal="center" vertical="top" wrapText="1"/>
    </xf>
    <xf numFmtId="0" fontId="0" borderId="5" applyNumberFormat="0" applyFont="1" applyFill="0" applyBorder="1" applyAlignment="1" applyProtection="0">
      <alignment vertical="top" wrapText="1"/>
    </xf>
    <xf numFmtId="49" fontId="8" fillId="6" borderId="5" applyNumberFormat="1" applyFont="1" applyFill="1" applyBorder="1" applyAlignment="1" applyProtection="0">
      <alignment horizontal="center" vertical="top" wrapText="1"/>
    </xf>
    <xf numFmtId="59" fontId="6" fillId="7" borderId="5" applyNumberFormat="1" applyFont="1" applyFill="1" applyBorder="1" applyAlignment="1" applyProtection="0">
      <alignment horizontal="center" vertical="top" wrapText="1"/>
    </xf>
    <xf numFmtId="59" fontId="6" fillId="8" borderId="5" applyNumberFormat="1" applyFont="1" applyFill="1" applyBorder="1" applyAlignment="1" applyProtection="0">
      <alignment horizontal="center" vertical="top" wrapText="1"/>
    </xf>
    <xf numFmtId="59" fontId="6" fillId="9" borderId="5" applyNumberFormat="1" applyFont="1" applyFill="1" applyBorder="1" applyAlignment="1" applyProtection="0">
      <alignment horizontal="center" vertical="top" wrapText="1"/>
    </xf>
    <xf numFmtId="0" fontId="0" fillId="6" borderId="5" applyNumberFormat="0" applyFont="1" applyFill="1" applyBorder="1" applyAlignment="1" applyProtection="0">
      <alignment vertical="top" wrapText="1"/>
    </xf>
    <xf numFmtId="0" fontId="9" fillId="10" borderId="7" applyNumberFormat="1" applyFont="1" applyFill="1" applyBorder="1" applyAlignment="1" applyProtection="0">
      <alignment horizontal="right" vertical="top" wrapText="1"/>
    </xf>
    <xf numFmtId="0" fontId="10" fillId="11" borderId="5" applyNumberFormat="1" applyFont="1" applyFill="1" applyBorder="1" applyAlignment="1" applyProtection="0">
      <alignment horizontal="center" vertical="top" wrapText="1"/>
    </xf>
    <xf numFmtId="0" fontId="11" fillId="10" borderId="7" applyNumberFormat="1" applyFont="1" applyFill="1" applyBorder="1" applyAlignment="1" applyProtection="0">
      <alignment horizontal="right" vertical="top" wrapText="1"/>
    </xf>
    <xf numFmtId="0" fontId="12" fillId="11" borderId="5" applyNumberFormat="1" applyFont="1" applyFill="1" applyBorder="1" applyAlignment="1" applyProtection="0">
      <alignment horizontal="center" vertical="top" wrapText="1"/>
    </xf>
    <xf numFmtId="49" fontId="13" fillId="10" borderId="7" applyNumberFormat="1" applyFont="1" applyFill="1" applyBorder="1" applyAlignment="1" applyProtection="0">
      <alignment horizontal="right" vertical="top" wrapText="1"/>
    </xf>
    <xf numFmtId="0" fontId="14" fillId="7" borderId="5" applyNumberFormat="1" applyFont="1" applyFill="1" applyBorder="1" applyAlignment="1" applyProtection="0">
      <alignment horizontal="right" vertical="top" wrapText="1"/>
    </xf>
    <xf numFmtId="0" fontId="14" fillId="8" borderId="5" applyNumberFormat="1" applyFont="1" applyFill="1" applyBorder="1" applyAlignment="1" applyProtection="0">
      <alignment horizontal="right" vertical="top" wrapText="1"/>
    </xf>
    <xf numFmtId="0" fontId="14" fillId="9" borderId="5" applyNumberFormat="1" applyFont="1" applyFill="1" applyBorder="1" applyAlignment="1" applyProtection="0">
      <alignment horizontal="right" vertical="top" wrapText="1"/>
    </xf>
    <xf numFmtId="2" fontId="14" fillId="7" borderId="5" applyNumberFormat="1" applyFont="1" applyFill="1" applyBorder="1" applyAlignment="1" applyProtection="0">
      <alignment horizontal="right" vertical="top" wrapText="1"/>
    </xf>
    <xf numFmtId="2" fontId="14" fillId="8" borderId="5" applyNumberFormat="1" applyFont="1" applyFill="1" applyBorder="1" applyAlignment="1" applyProtection="0">
      <alignment horizontal="right" vertical="top" wrapText="1"/>
    </xf>
    <xf numFmtId="2" fontId="14" fillId="9" borderId="5" applyNumberFormat="1" applyFont="1" applyFill="1" applyBorder="1" applyAlignment="1" applyProtection="0">
      <alignment horizontal="right" vertical="top" wrapText="1"/>
    </xf>
    <xf numFmtId="49" fontId="15" fillId="12" borderId="5" applyNumberFormat="1" applyFont="1" applyFill="1" applyBorder="1" applyAlignment="1" applyProtection="0">
      <alignment horizontal="center" vertical="top" wrapText="1"/>
    </xf>
    <xf numFmtId="2" fontId="14" borderId="5" applyNumberFormat="1" applyFont="1" applyFill="0" applyBorder="1" applyAlignment="1" applyProtection="0">
      <alignment horizontal="right" vertical="top" wrapText="1"/>
    </xf>
    <xf numFmtId="60" fontId="16" fillId="7" borderId="5" applyNumberFormat="1" applyFont="1" applyFill="1" applyBorder="1" applyAlignment="1" applyProtection="0">
      <alignment horizontal="center" vertical="top" wrapText="1"/>
    </xf>
    <xf numFmtId="60" fontId="16" fillId="8" borderId="5" applyNumberFormat="1" applyFont="1" applyFill="1" applyBorder="1" applyAlignment="1" applyProtection="0">
      <alignment horizontal="center" vertical="top" wrapText="1"/>
    </xf>
    <xf numFmtId="60" fontId="16" borderId="5" applyNumberFormat="1" applyFont="1" applyFill="0" applyBorder="1" applyAlignment="1" applyProtection="0">
      <alignment horizontal="center" vertical="top" wrapText="1"/>
    </xf>
    <xf numFmtId="60" fontId="16" fillId="9" borderId="5" applyNumberFormat="1" applyFont="1" applyFill="1" applyBorder="1" applyAlignment="1" applyProtection="0">
      <alignment horizontal="center" vertical="top" wrapText="1"/>
    </xf>
    <xf numFmtId="0" fontId="0" borderId="5" applyNumberFormat="0" applyFont="1" applyFill="0" applyBorder="1" applyAlignment="1" applyProtection="0">
      <alignment horizontal="center" vertical="top" wrapText="1"/>
    </xf>
    <xf numFmtId="0" fontId="0" borderId="7" applyNumberFormat="0" applyFont="1" applyFill="0" applyBorder="1" applyAlignment="1" applyProtection="0">
      <alignment vertical="top" wrapText="1"/>
    </xf>
    <xf numFmtId="2" fontId="16" borderId="5" applyNumberFormat="1" applyFont="1" applyFill="0" applyBorder="1" applyAlignment="1" applyProtection="0">
      <alignment vertical="top" wrapText="1"/>
    </xf>
    <xf numFmtId="49" fontId="13" fillId="6" borderId="7" applyNumberFormat="1" applyFont="1" applyFill="1" applyBorder="1" applyAlignment="1" applyProtection="0">
      <alignment horizontal="right" vertical="top" wrapText="1"/>
    </xf>
    <xf numFmtId="1" fontId="16" fillId="6" borderId="5" applyNumberFormat="1" applyFont="1" applyFill="1" applyBorder="1" applyAlignment="1" applyProtection="0">
      <alignment horizontal="center" vertical="top" wrapText="1"/>
    </xf>
    <xf numFmtId="0" fontId="16" fillId="6" borderId="5" applyNumberFormat="0" applyFont="1" applyFill="1" applyBorder="1" applyAlignment="1" applyProtection="0">
      <alignment horizontal="center" vertical="top" wrapText="1"/>
    </xf>
    <xf numFmtId="0" fontId="13" fillId="6" borderId="5" applyNumberFormat="0" applyFont="1" applyFill="1" applyBorder="1" applyAlignment="1" applyProtection="0">
      <alignment horizontal="center" vertical="top" wrapText="1"/>
    </xf>
    <xf numFmtId="1" fontId="13" fillId="6" borderId="5" applyNumberFormat="1" applyFont="1" applyFill="1" applyBorder="1" applyAlignment="1" applyProtection="0">
      <alignment horizontal="center" vertical="top" wrapText="1"/>
    </xf>
    <xf numFmtId="49" fontId="17" borderId="7" applyNumberFormat="1" applyFont="1" applyFill="0" applyBorder="1" applyAlignment="1" applyProtection="0">
      <alignment vertical="top" wrapText="1"/>
    </xf>
    <xf numFmtId="49" fontId="19" borderId="7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e"/>
      <rgbColor rgb="ff60d836"/>
      <rgbColor rgb="ffbbf8fc"/>
      <rgbColor rgb="ff00ab8e"/>
      <rgbColor rgb="ffabc7f9"/>
      <rgbColor rgb="ff017000"/>
      <rgbColor rgb="fffff056"/>
      <rgbColor rgb="ffb41700"/>
      <rgbColor rgb="fffdad00"/>
      <rgbColor rgb="ff00a1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momsens.se/kontantstod-till-enskilda-firmor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2:M29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2" width="16.3516" style="1" customWidth="1"/>
    <col min="3" max="3" width="24.6562" style="1" customWidth="1"/>
    <col min="4" max="4" width="3" style="1" customWidth="1"/>
    <col min="5" max="6" width="16.3516" style="1" customWidth="1"/>
    <col min="7" max="7" width="3.28906" style="1" customWidth="1"/>
    <col min="8" max="8" width="16.3516" style="1" customWidth="1"/>
    <col min="9" max="9" width="3.07812" style="1" customWidth="1"/>
    <col min="10" max="11" width="16.3516" style="1" customWidth="1"/>
    <col min="12" max="12" width="3.04688" style="1" customWidth="1"/>
    <col min="13" max="13" width="16.3516" style="1" customWidth="1"/>
    <col min="14" max="16384" width="16.3516" style="1" customWidth="1"/>
  </cols>
  <sheetData>
    <row r="1" ht="40.2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55" customHeight="1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</row>
    <row r="3" ht="20.25" customHeight="1">
      <c r="A3" s="5"/>
      <c r="B3" s="6"/>
      <c r="C3" s="7"/>
      <c r="D3" s="8"/>
      <c r="E3" s="8"/>
      <c r="F3" s="8"/>
      <c r="G3" s="8"/>
      <c r="H3" s="8"/>
      <c r="I3" s="8"/>
      <c r="J3" s="8"/>
      <c r="K3" s="8"/>
      <c r="L3" s="9"/>
      <c r="M3" s="9"/>
    </row>
    <row r="4" ht="33.35" customHeight="1">
      <c r="A4" s="10"/>
      <c r="B4" s="11"/>
      <c r="C4" t="s" s="12">
        <v>1</v>
      </c>
      <c r="D4" s="13"/>
      <c r="E4" t="s" s="14">
        <v>2</v>
      </c>
      <c r="F4" t="s" s="14">
        <v>2</v>
      </c>
      <c r="G4" s="13"/>
      <c r="H4" t="s" s="14">
        <v>3</v>
      </c>
      <c r="I4" s="13"/>
      <c r="J4" t="s" s="14">
        <v>4</v>
      </c>
      <c r="K4" t="s" s="14">
        <v>4</v>
      </c>
      <c r="L4" s="15"/>
      <c r="M4" t="s" s="16">
        <v>5</v>
      </c>
    </row>
    <row r="5" ht="29.3" customHeight="1">
      <c r="A5" s="10"/>
      <c r="B5" s="11"/>
      <c r="C5" t="s" s="12">
        <v>6</v>
      </c>
      <c r="D5" s="13"/>
      <c r="E5" s="17">
        <v>43891</v>
      </c>
      <c r="F5" s="17">
        <v>43922</v>
      </c>
      <c r="G5" s="13"/>
      <c r="H5" s="18">
        <v>43952</v>
      </c>
      <c r="I5" s="13"/>
      <c r="J5" s="19">
        <v>43983</v>
      </c>
      <c r="K5" s="19">
        <v>44013</v>
      </c>
      <c r="L5" s="15"/>
      <c r="M5" s="20"/>
    </row>
    <row r="6" ht="31.65" customHeight="1">
      <c r="A6" s="10"/>
      <c r="B6" s="11"/>
      <c r="C6" s="21">
        <v>2019</v>
      </c>
      <c r="D6" s="13"/>
      <c r="E6" s="22">
        <v>8000</v>
      </c>
      <c r="F6" s="22">
        <v>35000</v>
      </c>
      <c r="G6" s="13"/>
      <c r="H6" s="22">
        <v>30000</v>
      </c>
      <c r="I6" s="13"/>
      <c r="J6" s="22">
        <v>18000</v>
      </c>
      <c r="K6" s="22">
        <v>9000</v>
      </c>
      <c r="L6" s="15"/>
      <c r="M6" s="20"/>
    </row>
    <row r="7" ht="31.65" customHeight="1">
      <c r="A7" s="10"/>
      <c r="B7" s="11"/>
      <c r="C7" s="23">
        <v>2020</v>
      </c>
      <c r="D7" s="13"/>
      <c r="E7" s="24">
        <v>3000</v>
      </c>
      <c r="F7" s="24">
        <v>13000</v>
      </c>
      <c r="G7" s="13"/>
      <c r="H7" s="24">
        <v>16000</v>
      </c>
      <c r="I7" s="13"/>
      <c r="J7" s="24">
        <v>11000</v>
      </c>
      <c r="K7" s="24">
        <v>12000</v>
      </c>
      <c r="L7" s="15"/>
      <c r="M7" s="20"/>
    </row>
    <row r="8" ht="30.35" customHeight="1">
      <c r="A8" s="10"/>
      <c r="B8" s="11"/>
      <c r="C8" t="s" s="25">
        <v>7</v>
      </c>
      <c r="D8" s="13"/>
      <c r="E8" s="26">
        <f>E6-E7</f>
        <v>5000</v>
      </c>
      <c r="F8" s="26">
        <f>F6-F7</f>
        <v>22000</v>
      </c>
      <c r="G8" s="13"/>
      <c r="H8" s="27">
        <f>H6-H7</f>
        <v>14000</v>
      </c>
      <c r="I8" s="13"/>
      <c r="J8" s="28">
        <f>J6-J7</f>
        <v>7000</v>
      </c>
      <c r="K8" s="28">
        <f>K6-K7</f>
        <v>-3000</v>
      </c>
      <c r="L8" s="15"/>
      <c r="M8" s="20"/>
    </row>
    <row r="9" ht="30.35" customHeight="1">
      <c r="A9" s="10"/>
      <c r="B9" s="11"/>
      <c r="C9" t="s" s="25">
        <v>8</v>
      </c>
      <c r="D9" s="13"/>
      <c r="E9" s="29">
        <f>(E7/E6)*100</f>
        <v>37.5</v>
      </c>
      <c r="F9" s="29">
        <f>(F7/F6)*100</f>
        <v>37.1428571428571</v>
      </c>
      <c r="G9" s="13"/>
      <c r="H9" s="30">
        <f>(H7/H6)*100</f>
        <v>53.3333333333333</v>
      </c>
      <c r="I9" s="13"/>
      <c r="J9" s="31">
        <f>(J7/J6)*100</f>
        <v>61.1111111111111</v>
      </c>
      <c r="K9" s="31">
        <f>(K7/K6)*100</f>
        <v>133.333333333333</v>
      </c>
      <c r="L9" s="15"/>
      <c r="M9" s="20"/>
    </row>
    <row r="10" ht="30.35" customHeight="1">
      <c r="A10" s="10"/>
      <c r="B10" s="11"/>
      <c r="C10" t="s" s="25">
        <v>9</v>
      </c>
      <c r="D10" s="13"/>
      <c r="E10" t="s" s="32">
        <f>IF(E9&lt;70,"Ja","Nej")</f>
        <v>10</v>
      </c>
      <c r="F10" t="s" s="32">
        <f>IF(F9&lt;70,"Ja","Nej")</f>
        <v>10</v>
      </c>
      <c r="G10" s="13"/>
      <c r="H10" t="s" s="32">
        <f>IF(H9&lt;60,"Ja","Nej")</f>
        <v>10</v>
      </c>
      <c r="I10" s="13"/>
      <c r="J10" t="s" s="32">
        <f>IF(J9&lt;50,"Ja","Nej")</f>
        <v>11</v>
      </c>
      <c r="K10" t="s" s="32">
        <f>IF(K9&lt;50,"Ja","Nej")</f>
        <v>11</v>
      </c>
      <c r="L10" s="15"/>
      <c r="M10" s="20"/>
    </row>
    <row r="11" ht="30.35" customHeight="1">
      <c r="A11" s="10"/>
      <c r="B11" s="11"/>
      <c r="C11" t="s" s="25">
        <v>8</v>
      </c>
      <c r="D11" s="13"/>
      <c r="E11" s="33"/>
      <c r="F11" s="34">
        <f>((E7+F7)/(E6+F6))</f>
        <v>0.372093023255814</v>
      </c>
      <c r="G11" s="13"/>
      <c r="H11" s="35">
        <f>((H7)/(H6))</f>
        <v>0.533333333333333</v>
      </c>
      <c r="I11" s="13"/>
      <c r="J11" s="36"/>
      <c r="K11" s="37">
        <f>((J7+K7)/(J6+K6))</f>
        <v>0.851851851851852</v>
      </c>
      <c r="L11" s="15"/>
      <c r="M11" s="20"/>
    </row>
    <row r="12" ht="30.35" customHeight="1">
      <c r="A12" s="10"/>
      <c r="B12" s="11"/>
      <c r="C12" t="s" s="25">
        <v>12</v>
      </c>
      <c r="D12" s="13"/>
      <c r="E12" s="15"/>
      <c r="F12" t="s" s="32">
        <f>IF(F11&lt;0.7,"Ja","Nej")</f>
        <v>10</v>
      </c>
      <c r="G12" s="13"/>
      <c r="H12" t="s" s="32">
        <f>IF(H11&lt;0.6,"Ja","Nej")</f>
        <v>10</v>
      </c>
      <c r="I12" s="13"/>
      <c r="J12" s="38"/>
      <c r="K12" t="s" s="32">
        <f>IF(K11&lt;0.5,"Ja","Nej")</f>
        <v>11</v>
      </c>
      <c r="L12" s="15"/>
      <c r="M12" s="20"/>
    </row>
    <row r="13" ht="22" customHeight="1">
      <c r="A13" s="10"/>
      <c r="B13" s="11"/>
      <c r="C13" s="39"/>
      <c r="D13" s="15"/>
      <c r="E13" s="15"/>
      <c r="F13" s="15"/>
      <c r="G13" s="13"/>
      <c r="H13" s="15"/>
      <c r="I13" s="15"/>
      <c r="J13" s="15"/>
      <c r="K13" s="15"/>
      <c r="L13" s="15"/>
      <c r="M13" s="20"/>
    </row>
    <row r="14" ht="30.35" customHeight="1">
      <c r="A14" s="10"/>
      <c r="B14" s="11"/>
      <c r="C14" t="s" s="25">
        <v>13</v>
      </c>
      <c r="D14" s="15"/>
      <c r="E14" s="15"/>
      <c r="F14" s="40">
        <f>(E8+F8)/(E6+F6)</f>
        <v>0.6279069767441861</v>
      </c>
      <c r="G14" s="13"/>
      <c r="H14" s="40">
        <f>H8/H6</f>
        <v>0.466666666666667</v>
      </c>
      <c r="I14" s="15"/>
      <c r="J14" s="15"/>
      <c r="K14" s="40">
        <f>(J8+K8)/(J6+K6)</f>
        <v>0.148148148148148</v>
      </c>
      <c r="L14" s="15"/>
      <c r="M14" s="20"/>
    </row>
    <row r="15" ht="30.35" customHeight="1">
      <c r="A15" s="10"/>
      <c r="B15" s="11"/>
      <c r="C15" t="s" s="41">
        <v>14</v>
      </c>
      <c r="D15" s="20"/>
      <c r="E15" s="20"/>
      <c r="F15" s="42">
        <f>IF(F11&lt;0.7,ABS(0.75*F14*(E8+F8)),0)</f>
        <v>12715.1162790698</v>
      </c>
      <c r="G15" s="43"/>
      <c r="H15" s="42">
        <f>IF(H11&lt;0.6,ABS(0.75*H14*(H8)),0)</f>
        <v>4900</v>
      </c>
      <c r="I15" s="43"/>
      <c r="J15" s="43"/>
      <c r="K15" s="42">
        <f>IF(K11&lt;0.5,ABS(0.75*K14*(J8+K8)),0)</f>
        <v>0</v>
      </c>
      <c r="L15" s="44"/>
      <c r="M15" s="45">
        <f>F15+H15+K15</f>
        <v>17615.1162790698</v>
      </c>
    </row>
    <row r="16" ht="20.05" customHeight="1">
      <c r="A16" s="10"/>
      <c r="B16" s="11"/>
      <c r="C16" s="39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ht="20.05" customHeight="1">
      <c r="A17" s="10"/>
      <c r="B17" s="11"/>
      <c r="C17" t="s" s="46">
        <v>15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ht="20.05" customHeight="1">
      <c r="A18" s="10"/>
      <c r="B18" s="11"/>
      <c r="C18" s="39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ht="20.05" customHeight="1">
      <c r="A19" s="10"/>
      <c r="B19" s="11"/>
      <c r="C19" t="s" s="47">
        <v>16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ht="20.05" customHeight="1">
      <c r="A20" s="10"/>
      <c r="B20" s="11"/>
      <c r="C20" s="39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ht="58.35" customHeight="1">
      <c r="A21" s="10"/>
      <c r="B21" s="11"/>
      <c r="C21" t="s" s="48">
        <v>17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ht="20.05" customHeight="1">
      <c r="A22" s="10"/>
      <c r="B22" s="11"/>
      <c r="C22" s="39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ht="20.05" customHeight="1">
      <c r="A23" s="10"/>
      <c r="B23" s="11"/>
      <c r="C23" s="39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20.05" customHeight="1">
      <c r="A24" s="10"/>
      <c r="B24" s="11"/>
      <c r="C24" s="39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ht="20.05" customHeight="1">
      <c r="A25" s="10"/>
      <c r="B25" s="11"/>
      <c r="C25" s="39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ht="20.05" customHeight="1">
      <c r="A26" s="10"/>
      <c r="B26" s="11"/>
      <c r="C26" s="39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20.05" customHeight="1">
      <c r="A27" s="10"/>
      <c r="B27" s="11"/>
      <c r="C27" s="39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ht="20.05" customHeight="1">
      <c r="A28" s="10"/>
      <c r="B28" s="11"/>
      <c r="C28" s="39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ht="20.05" customHeight="1">
      <c r="A29" s="10"/>
      <c r="B29" s="11"/>
      <c r="C29" s="39"/>
      <c r="D29" s="15"/>
      <c r="E29" s="15"/>
      <c r="F29" s="15"/>
      <c r="G29" s="15"/>
      <c r="H29" s="15"/>
      <c r="I29" s="15"/>
      <c r="J29" s="15"/>
      <c r="K29" s="15"/>
      <c r="L29" s="15"/>
      <c r="M29" s="15"/>
    </row>
  </sheetData>
  <mergeCells count="4">
    <mergeCell ref="A1:M1"/>
    <mergeCell ref="C17:F17"/>
    <mergeCell ref="C19:F19"/>
    <mergeCell ref="C21:K21"/>
  </mergeCells>
  <hyperlinks>
    <hyperlink ref="C19" r:id="rId1" location="" tooltip="" display="https://www.momsens.se/kontantstod-till-enskilda-firmor"/>
  </hyperlink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